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аналитики\Лиза\Разработка\Перенос каталога в Ирис\ТЗ на инструмент\Заказ товара\"/>
    </mc:Choice>
  </mc:AlternateContent>
  <xr:revisionPtr revIDLastSave="0" documentId="13_ncr:1_{2496ACCC-C997-43BD-9D04-B22E98FDD8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сновной лист" sheetId="1" r:id="rId1"/>
    <sheet name="Стандартная кривая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B13" i="1" l="1"/>
  <c r="G28" i="1" l="1"/>
  <c r="F28" i="1"/>
  <c r="E28" i="1"/>
  <c r="D28" i="1"/>
  <c r="C28" i="1"/>
  <c r="G21" i="1"/>
  <c r="G27" i="1" s="1"/>
  <c r="F21" i="1"/>
  <c r="F27" i="1" s="1"/>
  <c r="E21" i="1"/>
  <c r="E27" i="1" s="1"/>
  <c r="D21" i="1"/>
  <c r="D27" i="1" s="1"/>
  <c r="C21" i="1"/>
  <c r="C27" i="1" s="1"/>
  <c r="B10" i="1"/>
  <c r="B12" i="1" s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3" i="2"/>
  <c r="B2" i="2"/>
  <c r="G29" i="1" l="1"/>
  <c r="D29" i="1"/>
  <c r="E29" i="1"/>
  <c r="F29" i="1"/>
  <c r="C29" i="1"/>
  <c r="D35" i="1"/>
  <c r="E35" i="1"/>
  <c r="C35" i="1"/>
  <c r="F34" i="1"/>
  <c r="F35" i="1" s="1"/>
  <c r="D34" i="1"/>
  <c r="E34" i="1"/>
  <c r="C34" i="1"/>
  <c r="G34" i="1"/>
  <c r="G35" i="1" s="1"/>
  <c r="F31" i="1"/>
  <c r="G31" i="1"/>
  <c r="E31" i="1"/>
  <c r="D31" i="1"/>
  <c r="C31" i="1"/>
  <c r="E30" i="1"/>
  <c r="G30" i="1"/>
  <c r="F30" i="1"/>
  <c r="D30" i="1"/>
  <c r="C30" i="1"/>
  <c r="E32" i="1" l="1"/>
  <c r="E33" i="1" s="1"/>
  <c r="D32" i="1"/>
  <c r="D33" i="1" s="1"/>
  <c r="C32" i="1"/>
  <c r="C33" i="1" s="1"/>
  <c r="I35" i="1"/>
  <c r="I34" i="1"/>
  <c r="I33" i="1" l="1"/>
  <c r="J39" i="1" s="1"/>
  <c r="I32" i="1"/>
  <c r="I39" i="1" s="1"/>
  <c r="K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 в сущность каталог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сущности каталог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сущность каталог</t>
        </r>
      </text>
    </comment>
    <comment ref="C6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сущность каталог</t>
        </r>
      </text>
    </comment>
    <comment ref="C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добавить Паше в Лоты</t>
        </r>
      </text>
    </comment>
    <comment ref="B2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лоте</t>
        </r>
      </text>
    </comment>
    <comment ref="B23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уточнить по тому в каких статусах</t>
        </r>
      </text>
    </comment>
    <comment ref="B2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будет ли меняться 14?</t>
        </r>
      </text>
    </comment>
    <comment ref="B30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если дней становится &gt;100, то что?</t>
        </r>
      </text>
    </comment>
  </commentList>
</comments>
</file>

<file path=xl/sharedStrings.xml><?xml version="1.0" encoding="utf-8"?>
<sst xmlns="http://schemas.openxmlformats.org/spreadsheetml/2006/main" count="49" uniqueCount="47">
  <si>
    <t>План спроса по каталогу (руб) - расчетная, прогнозируемая величина спроса каталога, применяемая для долгосрочного планирования товарного ассортимента, уточняется перед экономическим предбрифингом</t>
  </si>
  <si>
    <t>Прогноз заказов (шт) - прогноз заказов, уточняемый до и во время работы каталога, из него расчитывается товарные потребности каталога, во время работы каталога</t>
  </si>
  <si>
    <t>Начало работы каталога - от это даты отсчитывается кривая приходов заказов</t>
  </si>
  <si>
    <t>День работы каталога</t>
  </si>
  <si>
    <t>% пришедших заказов</t>
  </si>
  <si>
    <t>Атрибуты рекламы (группы реклам - сейчас в одну рекламы группы заносятся все прогнозы сотрудника, а потом тиражируют с пустыми прогнозами, но с скорректированными атрибутами):</t>
  </si>
  <si>
    <t>Количество страниц (всего страниц в каталоге)</t>
  </si>
  <si>
    <t>Цена лота</t>
  </si>
  <si>
    <t>Площадь лота</t>
  </si>
  <si>
    <t>Индекс сегмента</t>
  </si>
  <si>
    <r>
      <t>Прогноз системы</t>
    </r>
    <r>
      <rPr>
        <sz val="11"/>
        <color theme="1"/>
        <rFont val="Calibri"/>
        <family val="2"/>
        <charset val="204"/>
        <scheme val="minor"/>
      </rPr>
      <t xml:space="preserve"> (шт) - базовый прогноз, от которого менеджеры оттакливаются, при простановки прогноза сотрудника</t>
    </r>
  </si>
  <si>
    <r>
      <rPr>
        <b/>
        <sz val="11"/>
        <color theme="1"/>
        <rFont val="Calibri"/>
        <family val="2"/>
        <charset val="204"/>
        <scheme val="minor"/>
      </rPr>
      <t>Прогноз потребностей</t>
    </r>
    <r>
      <rPr>
        <sz val="11"/>
        <color theme="1"/>
        <rFont val="Calibri"/>
        <family val="2"/>
        <charset val="204"/>
        <scheme val="minor"/>
      </rPr>
      <t xml:space="preserve"> (суммируется по всем действующим каталога + будущие каталоги, в которых проставлены прогнозы сотрудника)</t>
    </r>
  </si>
  <si>
    <t>На примере лота [0001 Примерлота]</t>
  </si>
  <si>
    <t>Каталог</t>
  </si>
  <si>
    <t>ММ-2022-12</t>
  </si>
  <si>
    <t>ММ-2023-1</t>
  </si>
  <si>
    <t>РВ-ДН-2023-1</t>
  </si>
  <si>
    <t>ММ-2023-2</t>
  </si>
  <si>
    <t>ММ-2023-5</t>
  </si>
  <si>
    <t>Длительность работы, дн</t>
  </si>
  <si>
    <t>Фактический приход заказов по каталогу</t>
  </si>
  <si>
    <t>Прогноз заказов по лоту за всю работу каталога</t>
  </si>
  <si>
    <t>Доля пришедших заказов</t>
  </si>
  <si>
    <t>Доля заказов по кривой</t>
  </si>
  <si>
    <t>Доля заказов по кривой + 28 дн (4 нд)</t>
  </si>
  <si>
    <t>Доля заказов по линейной + 28 дн (4 нд)</t>
  </si>
  <si>
    <t>Потребность на 4 недели</t>
  </si>
  <si>
    <t>Остаток потребностей (4+ нд)</t>
  </si>
  <si>
    <t>50% от ближних реклам</t>
  </si>
  <si>
    <t>Остатки от будущих реклам</t>
  </si>
  <si>
    <t>Расчет потребностей</t>
  </si>
  <si>
    <t>На складе</t>
  </si>
  <si>
    <t>К заказу</t>
  </si>
  <si>
    <t>В резерв поставщику</t>
  </si>
  <si>
    <t>Прогноз заказов по каталогу (актуализировать по ходу работы каталога)</t>
  </si>
  <si>
    <t>Начала работы каталога (актуализировать возможно придется несколько раз)</t>
  </si>
  <si>
    <t>Прогноз сотрудника заказы по лоту, шт</t>
  </si>
  <si>
    <t>Фактический приход заказов по лоту, шт</t>
  </si>
  <si>
    <t>В надо заказать сейчас</t>
  </si>
  <si>
    <t>поставить в резерв поставщику</t>
  </si>
  <si>
    <t>Тотал</t>
  </si>
  <si>
    <t>Пл.спрос на страницу</t>
  </si>
  <si>
    <t>Прогноз системы (шт) = Индекс сегмента * (([площадь]х[план спроса по каталогу]/[количество стр])/[цена лота])</t>
  </si>
  <si>
    <t>далее нигде не учитывается.</t>
  </si>
  <si>
    <t>Плановый</t>
  </si>
  <si>
    <t>Целевой</t>
  </si>
  <si>
    <t>Резерв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</si>
</sst>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2" applyFont="1"/>
    <xf numFmtId="0" fontId="2" fillId="0" borderId="0" xfId="0" applyFont="1"/>
    <xf numFmtId="164" fontId="0" fillId="0" borderId="0" xfId="1" applyFont="1"/>
    <xf numFmtId="165" fontId="0" fillId="0" borderId="0" xfId="1" applyNumberFormat="1" applyFont="1"/>
    <xf numFmtId="14" fontId="0" fillId="0" borderId="0" xfId="1" applyNumberFormat="1" applyFont="1"/>
    <xf numFmtId="14" fontId="0" fillId="0" borderId="0" xfId="0" applyNumberFormat="1"/>
    <xf numFmtId="0" fontId="0" fillId="2" borderId="0" xfId="0" applyFill="1"/>
    <xf numFmtId="165" fontId="0" fillId="0" borderId="0" xfId="0" applyNumberFormat="1"/>
    <xf numFmtId="0" fontId="3" fillId="0" borderId="0" xfId="0" applyFont="1"/>
    <xf numFmtId="9" fontId="3" fillId="0" borderId="0" xfId="2" applyFont="1" applyFill="1"/>
    <xf numFmtId="0" fontId="0" fillId="3" borderId="0" xfId="0" applyFill="1"/>
    <xf numFmtId="165" fontId="0" fillId="2" borderId="0" xfId="0" applyNumberFormat="1" applyFill="1"/>
    <xf numFmtId="0" fontId="0" fillId="4" borderId="0" xfId="0" applyFill="1"/>
    <xf numFmtId="165" fontId="0" fillId="4" borderId="0" xfId="0" applyNumberFormat="1" applyFill="1"/>
    <xf numFmtId="164" fontId="2" fillId="0" borderId="0" xfId="1" applyFont="1"/>
    <xf numFmtId="165" fontId="0" fillId="2" borderId="0" xfId="1" applyNumberFormat="1" applyFont="1" applyFill="1"/>
    <xf numFmtId="0" fontId="0" fillId="5" borderId="0" xfId="0" applyFill="1"/>
    <xf numFmtId="165" fontId="2" fillId="0" borderId="0" xfId="0" applyNumberFormat="1" applyFont="1"/>
    <xf numFmtId="165" fontId="6" fillId="0" borderId="0" xfId="1" applyNumberFormat="1" applyFont="1"/>
    <xf numFmtId="0" fontId="6" fillId="0" borderId="0" xfId="0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0"/>
  <sheetViews>
    <sheetView tabSelected="1" topLeftCell="A7" zoomScaleNormal="100" workbookViewId="0">
      <selection activeCell="J22" sqref="J22"/>
    </sheetView>
  </sheetViews>
  <sheetFormatPr defaultRowHeight="15" x14ac:dyDescent="0.25"/>
  <cols>
    <col min="1" max="1" width="32.7109375" bestFit="1" customWidth="1"/>
    <col min="2" max="2" width="37" bestFit="1" customWidth="1"/>
    <col min="3" max="7" width="14.7109375" customWidth="1"/>
    <col min="9" max="9" width="23.140625" customWidth="1"/>
    <col min="10" max="10" width="22.28515625" customWidth="1"/>
  </cols>
  <sheetData>
    <row r="2" spans="2:5" x14ac:dyDescent="0.25">
      <c r="C2" s="2" t="s">
        <v>5</v>
      </c>
    </row>
    <row r="3" spans="2:5" x14ac:dyDescent="0.25">
      <c r="B3" s="3">
        <v>105000000</v>
      </c>
      <c r="C3" t="s">
        <v>0</v>
      </c>
    </row>
    <row r="4" spans="2:5" x14ac:dyDescent="0.25">
      <c r="B4" s="3">
        <v>22000</v>
      </c>
      <c r="C4" t="s">
        <v>1</v>
      </c>
    </row>
    <row r="5" spans="2:5" x14ac:dyDescent="0.25">
      <c r="B5" s="5">
        <v>44941</v>
      </c>
      <c r="C5" t="s">
        <v>2</v>
      </c>
    </row>
    <row r="6" spans="2:5" x14ac:dyDescent="0.25">
      <c r="B6" s="3">
        <v>96</v>
      </c>
      <c r="C6" t="s">
        <v>6</v>
      </c>
    </row>
    <row r="7" spans="2:5" x14ac:dyDescent="0.25">
      <c r="B7" s="3"/>
    </row>
    <row r="8" spans="2:5" x14ac:dyDescent="0.25">
      <c r="B8" s="3"/>
      <c r="C8" s="2" t="s">
        <v>10</v>
      </c>
    </row>
    <row r="9" spans="2:5" x14ac:dyDescent="0.25">
      <c r="B9" s="3">
        <v>990</v>
      </c>
      <c r="C9" t="s">
        <v>7</v>
      </c>
    </row>
    <row r="10" spans="2:5" x14ac:dyDescent="0.25">
      <c r="B10" s="3">
        <f>1/6</f>
        <v>0.16666666666666666</v>
      </c>
      <c r="C10" t="s">
        <v>8</v>
      </c>
    </row>
    <row r="11" spans="2:5" x14ac:dyDescent="0.25">
      <c r="B11" s="3">
        <v>1</v>
      </c>
      <c r="C11" t="s">
        <v>9</v>
      </c>
    </row>
    <row r="12" spans="2:5" x14ac:dyDescent="0.25">
      <c r="B12" s="3">
        <f>B11*(B10*B3/B6)/B9</f>
        <v>184.13299663299662</v>
      </c>
      <c r="C12" t="s">
        <v>42</v>
      </c>
    </row>
    <row r="13" spans="2:5" x14ac:dyDescent="0.25">
      <c r="B13" s="19">
        <f>B3/B6*B11</f>
        <v>1093750</v>
      </c>
      <c r="C13" s="20" t="s">
        <v>41</v>
      </c>
      <c r="D13" s="20"/>
      <c r="E13" s="20" t="s">
        <v>43</v>
      </c>
    </row>
    <row r="15" spans="2:5" x14ac:dyDescent="0.25">
      <c r="C15" t="s">
        <v>11</v>
      </c>
    </row>
    <row r="17" spans="2:10" x14ac:dyDescent="0.25">
      <c r="C17" t="s">
        <v>12</v>
      </c>
    </row>
    <row r="19" spans="2:10" x14ac:dyDescent="0.25">
      <c r="B19" s="7" t="s">
        <v>13</v>
      </c>
      <c r="C19" s="7" t="s">
        <v>14</v>
      </c>
      <c r="D19" s="7" t="s">
        <v>15</v>
      </c>
      <c r="E19" s="7" t="s">
        <v>16</v>
      </c>
      <c r="F19" s="11" t="s">
        <v>17</v>
      </c>
      <c r="G19" s="11" t="s">
        <v>18</v>
      </c>
    </row>
    <row r="20" spans="2:10" x14ac:dyDescent="0.25">
      <c r="B20" t="s">
        <v>35</v>
      </c>
      <c r="C20" s="6">
        <v>44928</v>
      </c>
      <c r="D20" s="6">
        <v>44994</v>
      </c>
      <c r="E20" s="6">
        <v>45025</v>
      </c>
      <c r="F20" s="6">
        <v>45054</v>
      </c>
      <c r="G20" s="6">
        <v>45086</v>
      </c>
    </row>
    <row r="21" spans="2:10" x14ac:dyDescent="0.25">
      <c r="B21" t="s">
        <v>19</v>
      </c>
      <c r="C21" s="4">
        <f ca="1">TODAY()-C20</f>
        <v>101</v>
      </c>
      <c r="D21" s="4">
        <f ca="1">TODAY()-D20</f>
        <v>35</v>
      </c>
      <c r="E21" s="4">
        <f ca="1">TODAY()-E20</f>
        <v>4</v>
      </c>
      <c r="F21" s="4">
        <f ca="1">TODAY()-F20</f>
        <v>-25</v>
      </c>
      <c r="G21" s="4">
        <f ca="1">TODAY()-G20</f>
        <v>-57</v>
      </c>
    </row>
    <row r="22" spans="2:10" x14ac:dyDescent="0.25">
      <c r="B22" t="s">
        <v>36</v>
      </c>
      <c r="C22" s="2">
        <v>150</v>
      </c>
      <c r="D22" s="2">
        <v>160</v>
      </c>
      <c r="E22" s="2">
        <v>90</v>
      </c>
      <c r="F22" s="2">
        <v>140</v>
      </c>
      <c r="G22" s="2">
        <v>100</v>
      </c>
    </row>
    <row r="23" spans="2:10" x14ac:dyDescent="0.25">
      <c r="B23" t="s">
        <v>37</v>
      </c>
      <c r="C23">
        <v>250</v>
      </c>
      <c r="D23">
        <v>130</v>
      </c>
      <c r="E23">
        <v>45</v>
      </c>
      <c r="F23">
        <v>0</v>
      </c>
      <c r="G23">
        <v>0</v>
      </c>
    </row>
    <row r="24" spans="2:10" x14ac:dyDescent="0.25">
      <c r="B24" t="s">
        <v>34</v>
      </c>
      <c r="C24">
        <v>19000</v>
      </c>
      <c r="D24">
        <v>22000</v>
      </c>
      <c r="E24">
        <v>9000</v>
      </c>
      <c r="F24">
        <v>21000</v>
      </c>
      <c r="G24">
        <v>19000</v>
      </c>
    </row>
    <row r="25" spans="2:10" x14ac:dyDescent="0.25">
      <c r="B25" t="s">
        <v>20</v>
      </c>
      <c r="C25">
        <v>15200</v>
      </c>
      <c r="D25">
        <v>9000</v>
      </c>
      <c r="E25">
        <v>1200</v>
      </c>
      <c r="F25">
        <v>0</v>
      </c>
      <c r="G25">
        <v>0</v>
      </c>
    </row>
    <row r="26" spans="2:10" x14ac:dyDescent="0.25">
      <c r="I26" s="7" t="s">
        <v>30</v>
      </c>
    </row>
    <row r="27" spans="2:10" x14ac:dyDescent="0.25">
      <c r="B27" s="2" t="s">
        <v>21</v>
      </c>
      <c r="C27" s="15">
        <f ca="1">IF(C21&gt;=14,C23*C24/C25,C22)</f>
        <v>312.5</v>
      </c>
      <c r="D27" s="15">
        <f t="shared" ref="D27:G27" ca="1" si="0">IF(D21&gt;=14,D23*D24/D25,D22)</f>
        <v>317.77777777777777</v>
      </c>
      <c r="E27" s="15">
        <f t="shared" ca="1" si="0"/>
        <v>90</v>
      </c>
      <c r="F27" s="15">
        <f t="shared" ca="1" si="0"/>
        <v>140</v>
      </c>
      <c r="G27" s="15">
        <f t="shared" ca="1" si="0"/>
        <v>100</v>
      </c>
    </row>
    <row r="28" spans="2:10" x14ac:dyDescent="0.25">
      <c r="B28" t="s">
        <v>22</v>
      </c>
      <c r="C28" s="1">
        <f>C25/C24</f>
        <v>0.8</v>
      </c>
      <c r="D28" s="1">
        <f t="shared" ref="D28:G28" si="1">D25/D24</f>
        <v>0.40909090909090912</v>
      </c>
      <c r="E28" s="1">
        <f t="shared" si="1"/>
        <v>0.13333333333333333</v>
      </c>
      <c r="F28" s="1">
        <f t="shared" si="1"/>
        <v>0</v>
      </c>
      <c r="G28" s="1">
        <f t="shared" si="1"/>
        <v>0</v>
      </c>
    </row>
    <row r="29" spans="2:10" x14ac:dyDescent="0.25">
      <c r="B29" t="s">
        <v>23</v>
      </c>
      <c r="C29" s="1">
        <f ca="1">IFERROR(VLOOKUP(C21,'Стандартная кривая'!$A:$B,2,0),0)</f>
        <v>0</v>
      </c>
      <c r="D29" s="1">
        <f ca="1">IFERROR(VLOOKUP(D21,'Стандартная кривая'!$A:$B,2,0),0)</f>
        <v>0.80017508003903659</v>
      </c>
      <c r="E29" s="1">
        <f ca="1">IFERROR(VLOOKUP(E21,'Стандартная кривая'!$A:$B,2,0),0)</f>
        <v>2.7784484510382053E-3</v>
      </c>
      <c r="F29" s="1">
        <f ca="1">IFERROR(VLOOKUP(F21,'Стандартная кривая'!$A:$B,2,0),0)</f>
        <v>0</v>
      </c>
      <c r="G29" s="1">
        <f ca="1">IFERROR(VLOOKUP(G21,'Стандартная кривая'!$A:$B,2,0),0)</f>
        <v>0</v>
      </c>
    </row>
    <row r="30" spans="2:10" x14ac:dyDescent="0.25">
      <c r="B30" t="s">
        <v>24</v>
      </c>
      <c r="C30" s="1">
        <f ca="1">IFERROR(VLOOKUP(C21+28,'Стандартная кривая'!$A:$B,2,0),0)</f>
        <v>0</v>
      </c>
      <c r="D30" s="1">
        <f ca="1">IFERROR(VLOOKUP(D21+28,'Стандартная кривая'!$A:$B,2,0),0)</f>
        <v>0.96576425289356671</v>
      </c>
      <c r="E30" s="1">
        <f ca="1">IFERROR(VLOOKUP(E21+28,'Стандартная кривая'!$A:$B,2,0),0)</f>
        <v>0.75581170230232253</v>
      </c>
      <c r="F30" s="1">
        <f ca="1">IFERROR(VLOOKUP(F21+28,'Стандартная кривая'!$A:$B,2,0),0)</f>
        <v>5.723497518182036E-4</v>
      </c>
      <c r="G30" s="1">
        <f ca="1">IFERROR(VLOOKUP(G21+28,'Стандартная кривая'!$A:$B,2,0),0)</f>
        <v>0</v>
      </c>
    </row>
    <row r="31" spans="2:10" x14ac:dyDescent="0.25">
      <c r="B31" s="9" t="s">
        <v>25</v>
      </c>
      <c r="C31" s="10">
        <f ca="1">MIN(1,(C28/C21)*28 + C28)</f>
        <v>1</v>
      </c>
      <c r="D31" s="10">
        <f ca="1">MIN(1,(D28/D21)*28 + D28)</f>
        <v>0.73636363636363633</v>
      </c>
      <c r="E31" s="10">
        <f ca="1">MIN(1,(E28/E21)*28 + E28)</f>
        <v>1</v>
      </c>
      <c r="F31" s="10">
        <f ca="1">MIN(1,(F28/F21)*28 + F28)</f>
        <v>0</v>
      </c>
      <c r="G31" s="10">
        <f ca="1">MIN(1,(G28/G21)*28 + G28)</f>
        <v>0</v>
      </c>
    </row>
    <row r="32" spans="2:10" x14ac:dyDescent="0.25">
      <c r="B32" s="7" t="s">
        <v>26</v>
      </c>
      <c r="C32" s="16">
        <f ca="1">(C30-C29)*C27</f>
        <v>0</v>
      </c>
      <c r="D32" s="16">
        <f ca="1">(D30-D29)*D27</f>
        <v>52.620559373772906</v>
      </c>
      <c r="E32" s="16">
        <f ca="1">(E30-E29)*E27</f>
        <v>67.77299284661558</v>
      </c>
      <c r="F32" s="16"/>
      <c r="G32" s="16"/>
      <c r="I32" s="12">
        <f ca="1">SUM(C32:H32)</f>
        <v>120.39355222038849</v>
      </c>
      <c r="J32" t="s">
        <v>38</v>
      </c>
    </row>
    <row r="33" spans="2:11" x14ac:dyDescent="0.25">
      <c r="B33" t="s">
        <v>27</v>
      </c>
      <c r="C33" s="4">
        <f ca="1">C27-C23-C32</f>
        <v>62.5</v>
      </c>
      <c r="D33" s="4">
        <f ca="1">D27-D23-D32</f>
        <v>135.15721840400488</v>
      </c>
      <c r="E33" s="4">
        <f ca="1">E27-E23-E32</f>
        <v>-22.77299284661558</v>
      </c>
      <c r="I33" s="8">
        <f ca="1">SUM(C33:G33)</f>
        <v>174.8842255573893</v>
      </c>
      <c r="J33" t="s">
        <v>39</v>
      </c>
    </row>
    <row r="34" spans="2:11" x14ac:dyDescent="0.25">
      <c r="B34" s="7" t="s">
        <v>28</v>
      </c>
      <c r="C34" s="7">
        <f ca="1">IF(AND(C21&lt;=0,C21&gt;-28),C22*0.5,0)</f>
        <v>0</v>
      </c>
      <c r="D34" s="7">
        <f t="shared" ref="D34:G34" ca="1" si="2">IF(AND(D21&lt;=0,D21&gt;-28),D22*0.5,0)</f>
        <v>0</v>
      </c>
      <c r="E34" s="7">
        <f t="shared" ca="1" si="2"/>
        <v>0</v>
      </c>
      <c r="F34" s="7">
        <f t="shared" ca="1" si="2"/>
        <v>70</v>
      </c>
      <c r="G34" s="7">
        <f t="shared" ca="1" si="2"/>
        <v>0</v>
      </c>
      <c r="I34" s="7">
        <f ca="1">SUM(C34:G34)</f>
        <v>70</v>
      </c>
      <c r="J34" t="s">
        <v>38</v>
      </c>
    </row>
    <row r="35" spans="2:11" x14ac:dyDescent="0.25">
      <c r="B35" t="s">
        <v>29</v>
      </c>
      <c r="C35">
        <f ca="1">IF(C21&lt;=0,C22-C34,0)</f>
        <v>0</v>
      </c>
      <c r="D35">
        <f t="shared" ref="D35:G35" ca="1" si="3">IF(D21&lt;=0,D22-D34,0)</f>
        <v>0</v>
      </c>
      <c r="E35">
        <f t="shared" ca="1" si="3"/>
        <v>0</v>
      </c>
      <c r="F35">
        <f t="shared" ca="1" si="3"/>
        <v>70</v>
      </c>
      <c r="G35">
        <f t="shared" ca="1" si="3"/>
        <v>100</v>
      </c>
      <c r="I35">
        <f ca="1">SUM(C35:G35)</f>
        <v>170</v>
      </c>
      <c r="J35" t="s">
        <v>39</v>
      </c>
    </row>
    <row r="36" spans="2:11" x14ac:dyDescent="0.25">
      <c r="B36" s="17" t="s">
        <v>31</v>
      </c>
      <c r="C36" s="17"/>
      <c r="D36" s="17"/>
      <c r="E36" s="17"/>
      <c r="F36" s="17"/>
      <c r="G36" s="17"/>
      <c r="H36" s="17"/>
      <c r="I36" s="13">
        <v>-15</v>
      </c>
    </row>
    <row r="38" spans="2:11" x14ac:dyDescent="0.25">
      <c r="I38" t="s">
        <v>32</v>
      </c>
      <c r="J38" t="s">
        <v>33</v>
      </c>
      <c r="K38" t="s">
        <v>40</v>
      </c>
    </row>
    <row r="39" spans="2:11" x14ac:dyDescent="0.25">
      <c r="I39" s="14">
        <f ca="1">I32+I34-I36</f>
        <v>205.39355222038847</v>
      </c>
      <c r="J39" s="14">
        <f ca="1">I35+I33</f>
        <v>344.8842255573893</v>
      </c>
      <c r="K39" s="18">
        <f ca="1">SUM(I39:J39)</f>
        <v>550.27777777777783</v>
      </c>
    </row>
    <row r="40" spans="2:11" x14ac:dyDescent="0.25">
      <c r="I40" t="s">
        <v>44</v>
      </c>
      <c r="J40" t="s">
        <v>46</v>
      </c>
      <c r="K40" t="s">
        <v>45</v>
      </c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5"/>
  <sheetViews>
    <sheetView workbookViewId="0">
      <selection activeCell="A26" sqref="A26"/>
    </sheetView>
  </sheetViews>
  <sheetFormatPr defaultRowHeight="15" x14ac:dyDescent="0.25"/>
  <cols>
    <col min="1" max="1" width="20.28515625" bestFit="1" customWidth="1"/>
    <col min="2" max="2" width="20.42578125" bestFit="1" customWidth="1"/>
  </cols>
  <sheetData>
    <row r="1" spans="1:2" x14ac:dyDescent="0.25">
      <c r="A1" t="s">
        <v>3</v>
      </c>
      <c r="B1" t="s">
        <v>4</v>
      </c>
    </row>
    <row r="2" spans="1:2" x14ac:dyDescent="0.25">
      <c r="A2">
        <v>1</v>
      </c>
      <c r="B2" s="1">
        <f>_xlfn.LOGNORM.DIST(A2,3.05,0.6,TRUE)</f>
        <v>1.8543400528074564E-7</v>
      </c>
    </row>
    <row r="3" spans="1:2" x14ac:dyDescent="0.25">
      <c r="A3">
        <v>2</v>
      </c>
      <c r="B3" s="1">
        <f>_xlfn.LOGNORM.DIST(A3,3.05,0.6,TRUE)</f>
        <v>4.2811935380431036E-5</v>
      </c>
    </row>
    <row r="4" spans="1:2" x14ac:dyDescent="0.25">
      <c r="A4">
        <v>3</v>
      </c>
      <c r="B4" s="1">
        <f t="shared" ref="B4:B67" si="0">_xlfn.LOGNORM.DIST(A4,3.05,0.6,TRUE)</f>
        <v>5.723497518182036E-4</v>
      </c>
    </row>
    <row r="5" spans="1:2" x14ac:dyDescent="0.25">
      <c r="A5">
        <v>4</v>
      </c>
      <c r="B5" s="1">
        <f t="shared" si="0"/>
        <v>2.7784484510382053E-3</v>
      </c>
    </row>
    <row r="6" spans="1:2" x14ac:dyDescent="0.25">
      <c r="A6">
        <v>5</v>
      </c>
      <c r="B6" s="1">
        <f t="shared" si="0"/>
        <v>8.1765800162304364E-3</v>
      </c>
    </row>
    <row r="7" spans="1:2" x14ac:dyDescent="0.25">
      <c r="A7">
        <v>6</v>
      </c>
      <c r="B7" s="1">
        <f t="shared" si="0"/>
        <v>1.7993797970503652E-2</v>
      </c>
    </row>
    <row r="8" spans="1:2" x14ac:dyDescent="0.25">
      <c r="A8">
        <v>7</v>
      </c>
      <c r="B8" s="1">
        <f t="shared" si="0"/>
        <v>3.2873127387796373E-2</v>
      </c>
    </row>
    <row r="9" spans="1:2" x14ac:dyDescent="0.25">
      <c r="A9">
        <v>8</v>
      </c>
      <c r="B9" s="1">
        <f t="shared" si="0"/>
        <v>5.2874691601360303E-2</v>
      </c>
    </row>
    <row r="10" spans="1:2" x14ac:dyDescent="0.25">
      <c r="A10">
        <v>9</v>
      </c>
      <c r="B10" s="1">
        <f t="shared" si="0"/>
        <v>7.7615890215966057E-2</v>
      </c>
    </row>
    <row r="11" spans="1:2" x14ac:dyDescent="0.25">
      <c r="A11">
        <v>10</v>
      </c>
      <c r="B11" s="1">
        <f t="shared" si="0"/>
        <v>0.10643883556335389</v>
      </c>
    </row>
    <row r="12" spans="1:2" x14ac:dyDescent="0.25">
      <c r="A12">
        <v>11</v>
      </c>
      <c r="B12" s="1">
        <f t="shared" si="0"/>
        <v>0.13855349544491236</v>
      </c>
    </row>
    <row r="13" spans="1:2" x14ac:dyDescent="0.25">
      <c r="A13">
        <v>12</v>
      </c>
      <c r="B13" s="1">
        <f t="shared" si="0"/>
        <v>0.1731418257313031</v>
      </c>
    </row>
    <row r="14" spans="1:2" x14ac:dyDescent="0.25">
      <c r="A14">
        <v>13</v>
      </c>
      <c r="B14" s="1">
        <f t="shared" si="0"/>
        <v>0.20942507219185769</v>
      </c>
    </row>
    <row r="15" spans="1:2" x14ac:dyDescent="0.25">
      <c r="A15">
        <v>14</v>
      </c>
      <c r="B15" s="1">
        <f t="shared" si="0"/>
        <v>0.24670210866918385</v>
      </c>
    </row>
    <row r="16" spans="1:2" x14ac:dyDescent="0.25">
      <c r="A16">
        <v>15</v>
      </c>
      <c r="B16" s="1">
        <f t="shared" si="0"/>
        <v>0.28436722374674384</v>
      </c>
    </row>
    <row r="17" spans="1:2" x14ac:dyDescent="0.25">
      <c r="A17">
        <v>16</v>
      </c>
      <c r="B17" s="1">
        <f t="shared" si="0"/>
        <v>0.32191441106666552</v>
      </c>
    </row>
    <row r="18" spans="1:2" x14ac:dyDescent="0.25">
      <c r="A18">
        <v>17</v>
      </c>
      <c r="B18" s="1">
        <f t="shared" si="0"/>
        <v>0.35893345093036977</v>
      </c>
    </row>
    <row r="19" spans="1:2" x14ac:dyDescent="0.25">
      <c r="A19">
        <v>18</v>
      </c>
      <c r="B19" s="1">
        <f t="shared" si="0"/>
        <v>0.39510147906656917</v>
      </c>
    </row>
    <row r="20" spans="1:2" x14ac:dyDescent="0.25">
      <c r="A20">
        <v>19</v>
      </c>
      <c r="B20" s="1">
        <f t="shared" si="0"/>
        <v>0.43017249044902711</v>
      </c>
    </row>
    <row r="21" spans="1:2" x14ac:dyDescent="0.25">
      <c r="A21">
        <v>20</v>
      </c>
      <c r="B21" s="1">
        <f t="shared" si="0"/>
        <v>0.46396631814110884</v>
      </c>
    </row>
    <row r="22" spans="1:2" x14ac:dyDescent="0.25">
      <c r="A22">
        <v>21</v>
      </c>
      <c r="B22" s="1">
        <f t="shared" si="0"/>
        <v>0.49635799861354474</v>
      </c>
    </row>
    <row r="23" spans="1:2" x14ac:dyDescent="0.25">
      <c r="A23">
        <v>22</v>
      </c>
      <c r="B23" s="1">
        <f t="shared" si="0"/>
        <v>0.52726801651962762</v>
      </c>
    </row>
    <row r="24" spans="1:2" x14ac:dyDescent="0.25">
      <c r="A24">
        <v>23</v>
      </c>
      <c r="B24" s="1">
        <f t="shared" si="0"/>
        <v>0.5566536533110481</v>
      </c>
    </row>
    <row r="25" spans="1:2" x14ac:dyDescent="0.25">
      <c r="A25">
        <v>24</v>
      </c>
      <c r="B25" s="1">
        <f t="shared" si="0"/>
        <v>0.5845014985554986</v>
      </c>
    </row>
    <row r="26" spans="1:2" x14ac:dyDescent="0.25">
      <c r="A26">
        <v>25</v>
      </c>
      <c r="B26" s="1">
        <f t="shared" si="0"/>
        <v>0.61082108615814845</v>
      </c>
    </row>
    <row r="27" spans="1:2" x14ac:dyDescent="0.25">
      <c r="A27">
        <v>26</v>
      </c>
      <c r="B27" s="1">
        <f t="shared" si="0"/>
        <v>0.63563956581092051</v>
      </c>
    </row>
    <row r="28" spans="1:2" x14ac:dyDescent="0.25">
      <c r="A28">
        <v>27</v>
      </c>
      <c r="B28" s="1">
        <f t="shared" si="0"/>
        <v>0.65899729640677007</v>
      </c>
    </row>
    <row r="29" spans="1:2" x14ac:dyDescent="0.25">
      <c r="A29">
        <v>28</v>
      </c>
      <c r="B29" s="1">
        <f t="shared" si="0"/>
        <v>0.68094424181904056</v>
      </c>
    </row>
    <row r="30" spans="1:2" x14ac:dyDescent="0.25">
      <c r="A30">
        <v>29</v>
      </c>
      <c r="B30" s="1">
        <f t="shared" si="0"/>
        <v>0.70153705311361714</v>
      </c>
    </row>
    <row r="31" spans="1:2" x14ac:dyDescent="0.25">
      <c r="A31">
        <v>30</v>
      </c>
      <c r="B31" s="1">
        <f t="shared" si="0"/>
        <v>0.72083673028068496</v>
      </c>
    </row>
    <row r="32" spans="1:2" x14ac:dyDescent="0.25">
      <c r="A32">
        <v>31</v>
      </c>
      <c r="B32" s="1">
        <f t="shared" si="0"/>
        <v>0.73890676802811728</v>
      </c>
    </row>
    <row r="33" spans="1:2" x14ac:dyDescent="0.25">
      <c r="A33">
        <v>32</v>
      </c>
      <c r="B33" s="1">
        <f t="shared" si="0"/>
        <v>0.75581170230232253</v>
      </c>
    </row>
    <row r="34" spans="1:2" x14ac:dyDescent="0.25">
      <c r="A34">
        <v>33</v>
      </c>
      <c r="B34" s="1">
        <f t="shared" si="0"/>
        <v>0.77161598597296488</v>
      </c>
    </row>
    <row r="35" spans="1:2" x14ac:dyDescent="0.25">
      <c r="A35">
        <v>34</v>
      </c>
      <c r="B35" s="1">
        <f t="shared" si="0"/>
        <v>0.78638313298933316</v>
      </c>
    </row>
    <row r="36" spans="1:2" x14ac:dyDescent="0.25">
      <c r="A36">
        <v>35</v>
      </c>
      <c r="B36" s="1">
        <f t="shared" si="0"/>
        <v>0.80017508003903659</v>
      </c>
    </row>
    <row r="37" spans="1:2" x14ac:dyDescent="0.25">
      <c r="A37">
        <v>36</v>
      </c>
      <c r="B37" s="1">
        <f t="shared" si="0"/>
        <v>0.81305172324434571</v>
      </c>
    </row>
    <row r="38" spans="1:2" x14ac:dyDescent="0.25">
      <c r="A38">
        <v>37</v>
      </c>
      <c r="B38" s="1">
        <f t="shared" si="0"/>
        <v>0.82507059475162992</v>
      </c>
    </row>
    <row r="39" spans="1:2" x14ac:dyDescent="0.25">
      <c r="A39">
        <v>38</v>
      </c>
      <c r="B39" s="1">
        <f t="shared" si="0"/>
        <v>0.8362866502941495</v>
      </c>
    </row>
    <row r="40" spans="1:2" x14ac:dyDescent="0.25">
      <c r="A40">
        <v>39</v>
      </c>
      <c r="B40" s="1">
        <f t="shared" si="0"/>
        <v>0.84675214405242616</v>
      </c>
    </row>
    <row r="41" spans="1:2" x14ac:dyDescent="0.25">
      <c r="A41">
        <v>40</v>
      </c>
      <c r="B41" s="1">
        <f t="shared" si="0"/>
        <v>0.85651657152133576</v>
      </c>
    </row>
    <row r="42" spans="1:2" x14ac:dyDescent="0.25">
      <c r="A42">
        <v>41</v>
      </c>
      <c r="B42" s="1">
        <f t="shared" si="0"/>
        <v>0.86562666473750549</v>
      </c>
    </row>
    <row r="43" spans="1:2" x14ac:dyDescent="0.25">
      <c r="A43">
        <v>42</v>
      </c>
      <c r="B43" s="1">
        <f t="shared" si="0"/>
        <v>0.87412642723429812</v>
      </c>
    </row>
    <row r="44" spans="1:2" x14ac:dyDescent="0.25">
      <c r="A44">
        <v>43</v>
      </c>
      <c r="B44" s="1">
        <f t="shared" si="0"/>
        <v>0.882057198573031</v>
      </c>
    </row>
    <row r="45" spans="1:2" x14ac:dyDescent="0.25">
      <c r="A45">
        <v>44</v>
      </c>
      <c r="B45" s="1">
        <f t="shared" si="0"/>
        <v>0.88945774033432623</v>
      </c>
    </row>
    <row r="46" spans="1:2" x14ac:dyDescent="0.25">
      <c r="A46">
        <v>45</v>
      </c>
      <c r="B46" s="1">
        <f t="shared" si="0"/>
        <v>0.89636433711705332</v>
      </c>
    </row>
    <row r="47" spans="1:2" x14ac:dyDescent="0.25">
      <c r="A47">
        <v>46</v>
      </c>
      <c r="B47" s="1">
        <f t="shared" si="0"/>
        <v>0.90281090744764858</v>
      </c>
    </row>
    <row r="48" spans="1:2" x14ac:dyDescent="0.25">
      <c r="A48">
        <v>47</v>
      </c>
      <c r="B48" s="1">
        <f t="shared" si="0"/>
        <v>0.90882912060328791</v>
      </c>
    </row>
    <row r="49" spans="1:2" x14ac:dyDescent="0.25">
      <c r="A49">
        <v>48</v>
      </c>
      <c r="B49" s="1">
        <f t="shared" si="0"/>
        <v>0.91444851624344881</v>
      </c>
    </row>
    <row r="50" spans="1:2" x14ac:dyDescent="0.25">
      <c r="A50">
        <v>49</v>
      </c>
      <c r="B50" s="1">
        <f t="shared" si="0"/>
        <v>0.9196966244633471</v>
      </c>
    </row>
    <row r="51" spans="1:2" x14ac:dyDescent="0.25">
      <c r="A51">
        <v>50</v>
      </c>
      <c r="B51" s="1">
        <f t="shared" si="0"/>
        <v>0.92459908446078343</v>
      </c>
    </row>
    <row r="52" spans="1:2" x14ac:dyDescent="0.25">
      <c r="A52">
        <v>51</v>
      </c>
      <c r="B52" s="1">
        <f t="shared" si="0"/>
        <v>0.92917976047084294</v>
      </c>
    </row>
    <row r="53" spans="1:2" x14ac:dyDescent="0.25">
      <c r="A53">
        <v>52</v>
      </c>
      <c r="B53" s="1">
        <f t="shared" si="0"/>
        <v>0.93346085399202383</v>
      </c>
    </row>
    <row r="54" spans="1:2" x14ac:dyDescent="0.25">
      <c r="A54">
        <v>53</v>
      </c>
      <c r="B54" s="1">
        <f t="shared" si="0"/>
        <v>0.93746301162017265</v>
      </c>
    </row>
    <row r="55" spans="1:2" x14ac:dyDescent="0.25">
      <c r="A55">
        <v>54</v>
      </c>
      <c r="B55" s="1">
        <f t="shared" si="0"/>
        <v>0.94120542803754181</v>
      </c>
    </row>
    <row r="56" spans="1:2" x14ac:dyDescent="0.25">
      <c r="A56">
        <v>55</v>
      </c>
      <c r="B56" s="1">
        <f t="shared" si="0"/>
        <v>0.94470594388509288</v>
      </c>
    </row>
    <row r="57" spans="1:2" x14ac:dyDescent="0.25">
      <c r="A57">
        <v>56</v>
      </c>
      <c r="B57" s="1">
        <f t="shared" si="0"/>
        <v>0.94798113838654197</v>
      </c>
    </row>
    <row r="58" spans="1:2" x14ac:dyDescent="0.25">
      <c r="A58">
        <v>57</v>
      </c>
      <c r="B58" s="1">
        <f t="shared" si="0"/>
        <v>0.95104641670043444</v>
      </c>
    </row>
    <row r="59" spans="1:2" x14ac:dyDescent="0.25">
      <c r="A59">
        <v>58</v>
      </c>
      <c r="B59" s="1">
        <f t="shared" si="0"/>
        <v>0.95391609205818795</v>
      </c>
    </row>
    <row r="60" spans="1:2" x14ac:dyDescent="0.25">
      <c r="A60">
        <v>59</v>
      </c>
      <c r="B60" s="1">
        <f t="shared" si="0"/>
        <v>0.95660346280677933</v>
      </c>
    </row>
    <row r="61" spans="1:2" x14ac:dyDescent="0.25">
      <c r="A61">
        <v>60</v>
      </c>
      <c r="B61" s="1">
        <f t="shared" si="0"/>
        <v>0.95912088451883959</v>
      </c>
    </row>
    <row r="62" spans="1:2" x14ac:dyDescent="0.25">
      <c r="A62">
        <v>61</v>
      </c>
      <c r="B62" s="1">
        <f t="shared" si="0"/>
        <v>0.96147983736379783</v>
      </c>
    </row>
    <row r="63" spans="1:2" x14ac:dyDescent="0.25">
      <c r="A63">
        <v>62</v>
      </c>
      <c r="B63" s="1">
        <f t="shared" si="0"/>
        <v>0.96369098895418814</v>
      </c>
    </row>
    <row r="64" spans="1:2" x14ac:dyDescent="0.25">
      <c r="A64">
        <v>63</v>
      </c>
      <c r="B64" s="1">
        <f t="shared" si="0"/>
        <v>0.96576425289356671</v>
      </c>
    </row>
    <row r="65" spans="1:2" x14ac:dyDescent="0.25">
      <c r="A65">
        <v>64</v>
      </c>
      <c r="B65" s="1">
        <f t="shared" si="0"/>
        <v>0.96770884325848916</v>
      </c>
    </row>
    <row r="66" spans="1:2" x14ac:dyDescent="0.25">
      <c r="A66">
        <v>65</v>
      </c>
      <c r="B66" s="1">
        <f t="shared" si="0"/>
        <v>0.96953332524815472</v>
      </c>
    </row>
    <row r="67" spans="1:2" x14ac:dyDescent="0.25">
      <c r="A67">
        <v>66</v>
      </c>
      <c r="B67" s="1">
        <f t="shared" si="0"/>
        <v>0.97124566223280318</v>
      </c>
    </row>
    <row r="68" spans="1:2" x14ac:dyDescent="0.25">
      <c r="A68">
        <v>67</v>
      </c>
      <c r="B68" s="1">
        <f t="shared" ref="B68:B101" si="1">_xlfn.LOGNORM.DIST(A68,3.05,0.6,TRUE)</f>
        <v>0.97285325942669121</v>
      </c>
    </row>
    <row r="69" spans="1:2" x14ac:dyDescent="0.25">
      <c r="A69">
        <v>68</v>
      </c>
      <c r="B69" s="1">
        <f t="shared" si="1"/>
        <v>0.97436300440423784</v>
      </c>
    </row>
    <row r="70" spans="1:2" x14ac:dyDescent="0.25">
      <c r="A70">
        <v>69</v>
      </c>
      <c r="B70" s="1">
        <f t="shared" si="1"/>
        <v>0.97578130466929547</v>
      </c>
    </row>
    <row r="71" spans="1:2" x14ac:dyDescent="0.25">
      <c r="A71">
        <v>70</v>
      </c>
      <c r="B71" s="1">
        <f t="shared" si="1"/>
        <v>0.97711412247795071</v>
      </c>
    </row>
    <row r="72" spans="1:2" x14ac:dyDescent="0.25">
      <c r="A72">
        <v>71</v>
      </c>
      <c r="B72" s="1">
        <f t="shared" si="1"/>
        <v>0.97836700710515179</v>
      </c>
    </row>
    <row r="73" spans="1:2" x14ac:dyDescent="0.25">
      <c r="A73">
        <v>72</v>
      </c>
      <c r="B73" s="1">
        <f t="shared" si="1"/>
        <v>0.97954512473508026</v>
      </c>
    </row>
    <row r="74" spans="1:2" x14ac:dyDescent="0.25">
      <c r="A74">
        <v>73</v>
      </c>
      <c r="B74" s="1">
        <f t="shared" si="1"/>
        <v>0.98065328614475278</v>
      </c>
    </row>
    <row r="75" spans="1:2" x14ac:dyDescent="0.25">
      <c r="A75">
        <v>74</v>
      </c>
      <c r="B75" s="1">
        <f t="shared" si="1"/>
        <v>0.98169597234002304</v>
      </c>
    </row>
    <row r="76" spans="1:2" x14ac:dyDescent="0.25">
      <c r="A76">
        <v>75</v>
      </c>
      <c r="B76" s="1">
        <f t="shared" si="1"/>
        <v>0.98267735829306924</v>
      </c>
    </row>
    <row r="77" spans="1:2" x14ac:dyDescent="0.25">
      <c r="A77">
        <v>76</v>
      </c>
      <c r="B77" s="1">
        <f t="shared" si="1"/>
        <v>0.98360133492070101</v>
      </c>
    </row>
    <row r="78" spans="1:2" x14ac:dyDescent="0.25">
      <c r="A78">
        <v>77</v>
      </c>
      <c r="B78" s="1">
        <f t="shared" si="1"/>
        <v>0.98447152943344551</v>
      </c>
    </row>
    <row r="79" spans="1:2" x14ac:dyDescent="0.25">
      <c r="A79">
        <v>78</v>
      </c>
      <c r="B79" s="1">
        <f t="shared" si="1"/>
        <v>0.98529132417644061</v>
      </c>
    </row>
    <row r="80" spans="1:2" x14ac:dyDescent="0.25">
      <c r="A80">
        <v>79</v>
      </c>
      <c r="B80" s="1">
        <f t="shared" si="1"/>
        <v>0.98606387407467588</v>
      </c>
    </row>
    <row r="81" spans="1:2" x14ac:dyDescent="0.25">
      <c r="A81">
        <v>80</v>
      </c>
      <c r="B81" s="1">
        <f t="shared" si="1"/>
        <v>0.9867921227871036</v>
      </c>
    </row>
    <row r="82" spans="1:2" x14ac:dyDescent="0.25">
      <c r="A82">
        <v>81</v>
      </c>
      <c r="B82" s="1">
        <f t="shared" si="1"/>
        <v>0.98747881766659829</v>
      </c>
    </row>
    <row r="83" spans="1:2" x14ac:dyDescent="0.25">
      <c r="A83">
        <v>82</v>
      </c>
      <c r="B83" s="1">
        <f t="shared" si="1"/>
        <v>0.98812652361565256</v>
      </c>
    </row>
    <row r="84" spans="1:2" x14ac:dyDescent="0.25">
      <c r="A84">
        <v>83</v>
      </c>
      <c r="B84" s="1">
        <f t="shared" si="1"/>
        <v>0.988737635921072</v>
      </c>
    </row>
    <row r="85" spans="1:2" x14ac:dyDescent="0.25">
      <c r="A85">
        <v>84</v>
      </c>
      <c r="B85" s="1">
        <f t="shared" si="1"/>
        <v>0.98931439214473138</v>
      </c>
    </row>
    <row r="86" spans="1:2" x14ac:dyDescent="0.25">
      <c r="A86">
        <v>85</v>
      </c>
      <c r="B86" s="1">
        <f t="shared" si="1"/>
        <v>0.98985888314168802</v>
      </c>
    </row>
    <row r="87" spans="1:2" x14ac:dyDescent="0.25">
      <c r="A87">
        <v>86</v>
      </c>
      <c r="B87" s="1">
        <f t="shared" si="1"/>
        <v>0.99037306327156926</v>
      </c>
    </row>
    <row r="88" spans="1:2" x14ac:dyDescent="0.25">
      <c r="A88">
        <v>87</v>
      </c>
      <c r="B88" s="1">
        <f t="shared" si="1"/>
        <v>0.99085875986416816</v>
      </c>
    </row>
    <row r="89" spans="1:2" x14ac:dyDescent="0.25">
      <c r="A89">
        <v>88</v>
      </c>
      <c r="B89" s="1">
        <f t="shared" si="1"/>
        <v>0.99131768199553971</v>
      </c>
    </row>
    <row r="90" spans="1:2" x14ac:dyDescent="0.25">
      <c r="A90">
        <v>89</v>
      </c>
      <c r="B90" s="1">
        <f t="shared" si="1"/>
        <v>0.99175142862660559</v>
      </c>
    </row>
    <row r="91" spans="1:2" x14ac:dyDescent="0.25">
      <c r="A91">
        <v>90</v>
      </c>
      <c r="B91" s="1">
        <f t="shared" si="1"/>
        <v>0.99216149615229299</v>
      </c>
    </row>
    <row r="92" spans="1:2" x14ac:dyDescent="0.25">
      <c r="A92">
        <v>91</v>
      </c>
      <c r="B92" s="1">
        <f t="shared" si="1"/>
        <v>0.99254928540555476</v>
      </c>
    </row>
    <row r="93" spans="1:2" x14ac:dyDescent="0.25">
      <c r="A93">
        <v>92</v>
      </c>
      <c r="B93" s="1">
        <f t="shared" si="1"/>
        <v>0.99291610815721942</v>
      </c>
    </row>
    <row r="94" spans="1:2" x14ac:dyDescent="0.25">
      <c r="A94">
        <v>93</v>
      </c>
      <c r="B94" s="1">
        <f t="shared" si="1"/>
        <v>0.99326319314946809</v>
      </c>
    </row>
    <row r="95" spans="1:2" x14ac:dyDescent="0.25">
      <c r="A95">
        <v>94</v>
      </c>
      <c r="B95" s="1">
        <f t="shared" si="1"/>
        <v>0.99359169169783945</v>
      </c>
    </row>
    <row r="96" spans="1:2" x14ac:dyDescent="0.25">
      <c r="A96">
        <v>95</v>
      </c>
      <c r="B96" s="1">
        <f t="shared" si="1"/>
        <v>0.9939026828939741</v>
      </c>
    </row>
    <row r="97" spans="1:2" x14ac:dyDescent="0.25">
      <c r="A97">
        <v>96</v>
      </c>
      <c r="B97" s="1">
        <f t="shared" si="1"/>
        <v>0.99419717843884192</v>
      </c>
    </row>
    <row r="98" spans="1:2" x14ac:dyDescent="0.25">
      <c r="A98">
        <v>97</v>
      </c>
      <c r="B98" s="1">
        <f t="shared" si="1"/>
        <v>0.9944761271339061</v>
      </c>
    </row>
    <row r="99" spans="1:2" x14ac:dyDescent="0.25">
      <c r="A99">
        <v>98</v>
      </c>
      <c r="B99" s="1">
        <f t="shared" si="1"/>
        <v>0.99474041905557664</v>
      </c>
    </row>
    <row r="100" spans="1:2" x14ac:dyDescent="0.25">
      <c r="A100">
        <v>99</v>
      </c>
      <c r="B100" s="1">
        <f t="shared" si="1"/>
        <v>0.99499088943635805</v>
      </c>
    </row>
    <row r="101" spans="1:2" x14ac:dyDescent="0.25">
      <c r="A101">
        <v>100</v>
      </c>
      <c r="B101" s="1">
        <f t="shared" si="1"/>
        <v>0.99522832227430946</v>
      </c>
    </row>
    <row r="102" spans="1:2" x14ac:dyDescent="0.25">
      <c r="B102" s="1"/>
    </row>
    <row r="103" spans="1:2" x14ac:dyDescent="0.25">
      <c r="B103" s="1"/>
    </row>
    <row r="104" spans="1:2" x14ac:dyDescent="0.25">
      <c r="B104" s="1"/>
    </row>
    <row r="105" spans="1:2" x14ac:dyDescent="0.25">
      <c r="B105" s="1"/>
    </row>
    <row r="106" spans="1:2" x14ac:dyDescent="0.25">
      <c r="B106" s="1"/>
    </row>
    <row r="107" spans="1:2" x14ac:dyDescent="0.25">
      <c r="B107" s="1"/>
    </row>
    <row r="108" spans="1:2" x14ac:dyDescent="0.25">
      <c r="B108" s="1"/>
    </row>
    <row r="109" spans="1:2" x14ac:dyDescent="0.25">
      <c r="B109" s="1"/>
    </row>
    <row r="110" spans="1:2" x14ac:dyDescent="0.25">
      <c r="B110" s="1"/>
    </row>
    <row r="111" spans="1:2" x14ac:dyDescent="0.25">
      <c r="B111" s="1"/>
    </row>
    <row r="112" spans="1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 лист</vt:lpstr>
      <vt:lpstr>Стандартная кривая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mkolchanov</dc:creator>
  <cp:lastModifiedBy>User</cp:lastModifiedBy>
  <dcterms:created xsi:type="dcterms:W3CDTF">2023-01-26T08:18:58Z</dcterms:created>
  <dcterms:modified xsi:type="dcterms:W3CDTF">2023-04-13T12:53:08Z</dcterms:modified>
</cp:coreProperties>
</file>